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PW\Permit applications\SmartGov Portal\"/>
    </mc:Choice>
  </mc:AlternateContent>
  <xr:revisionPtr revIDLastSave="0" documentId="13_ncr:1_{C636B9E9-9296-48BB-A6B6-907B5D4FA5C4}" xr6:coauthVersionLast="47" xr6:coauthVersionMax="47" xr10:uidLastSave="{00000000-0000-0000-0000-000000000000}"/>
  <bookViews>
    <workbookView xWindow="-28920" yWindow="-120" windowWidth="29040" windowHeight="15720" xr2:uid="{E78D98F9-38AA-4BD8-B08D-F99C3C316D88}"/>
  </bookViews>
  <sheets>
    <sheet name="Calculator" sheetId="1" r:id="rId1"/>
    <sheet name="Fee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B34" i="1"/>
  <c r="C32" i="1" s="1"/>
  <c r="B31" i="1"/>
  <c r="C29" i="1" s="1"/>
  <c r="B28" i="1"/>
  <c r="C26" i="1" s="1"/>
  <c r="B25" i="1"/>
  <c r="C23" i="1" s="1"/>
  <c r="B22" i="1"/>
  <c r="C20" i="1" s="1"/>
  <c r="C17" i="1"/>
  <c r="D13" i="1"/>
  <c r="C13" i="1"/>
  <c r="E13" i="1" s="1"/>
  <c r="D12" i="1"/>
  <c r="C12" i="1"/>
  <c r="D11" i="1"/>
  <c r="C11" i="1"/>
  <c r="D10" i="1"/>
  <c r="C10" i="1"/>
  <c r="D9" i="1"/>
  <c r="C9" i="1"/>
  <c r="D8" i="1"/>
  <c r="C8" i="1"/>
  <c r="D4" i="1"/>
  <c r="C4" i="1"/>
  <c r="E9" i="1" l="1"/>
  <c r="E11" i="1"/>
  <c r="E10" i="1"/>
  <c r="E12" i="1"/>
  <c r="E17" i="1"/>
  <c r="F16" i="1" s="1"/>
  <c r="E8" i="1"/>
  <c r="F6" i="1" s="1"/>
  <c r="E4" i="1"/>
  <c r="F2" i="1" s="1"/>
  <c r="F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7" authorId="0" shapeId="0" xr:uid="{9124CA10-9CD6-43C7-87B6-F8B6C49C7072}">
      <text>
        <r>
          <rPr>
            <b/>
            <sz val="9"/>
            <color indexed="81"/>
            <rFont val="Tahoma"/>
            <family val="2"/>
          </rPr>
          <t>default value should be 1</t>
        </r>
      </text>
    </comment>
  </commentList>
</comments>
</file>

<file path=xl/sharedStrings.xml><?xml version="1.0" encoding="utf-8"?>
<sst xmlns="http://schemas.openxmlformats.org/spreadsheetml/2006/main" count="60" uniqueCount="33">
  <si>
    <t>base</t>
  </si>
  <si>
    <t>excess</t>
  </si>
  <si>
    <t>total</t>
  </si>
  <si>
    <t>1.20 Citywide Traffic Mitigation Fee</t>
  </si>
  <si>
    <t>SF</t>
  </si>
  <si>
    <t>number of units</t>
  </si>
  <si>
    <t>1.20.1.1 Citywide Traffic Mitigation Fee - Residential Single Family&lt; 1500 s.f.</t>
  </si>
  <si>
    <t>1.20.1.2 Citywide Traffic Mitigation Fee - Residential Single Family 1500 -1999 s.f.</t>
  </si>
  <si>
    <t>1.20.1.3 Citywide Traffic Mitigation Fee - Residential Single Family 2000 - 2999 s.f.</t>
  </si>
  <si>
    <t>1.20.1.4 Citywide Traffic Mitigation Fee - Residential Single Family 3000 - 3999 s.f.</t>
  </si>
  <si>
    <t>1.20.1.5 Citywide Traffic Mitigation Fee - Residential Single Family 4000 - 7000 s.f.</t>
  </si>
  <si>
    <t>1.20.1.6 Citywide Traffic Mitigation Fee - Residential Single Family&gt; 7000 s.f.</t>
  </si>
  <si>
    <t>1.20.2 Citywide Traffic Mitigation Fee - Residential Multi-Family (per Dwelling Unit)</t>
  </si>
  <si>
    <t>1.20.1.1 Citywide Traffic Mitigation Fee - Residential Multiple Family&lt; 500 s.f.</t>
  </si>
  <si>
    <t>1.20.1.2 Citywide Traffic Mitigation Fee - Residential Multiple Family 500 - 999 s.f.</t>
  </si>
  <si>
    <t>1.20.1.3 Citywide Traffic Mitigation Fee - Residential Multiple Family 1000 - 1999 s.f.</t>
  </si>
  <si>
    <t>1.20.1.4 Citywide Traffic Mitigation Fee - Residential Multiple Family 2000 - 3500 s.f.</t>
  </si>
  <si>
    <t>1.20.1.5 Citywide Traffic Mitigation Fee - Residential Multiple Family&gt; 3500 s.f.</t>
  </si>
  <si>
    <t>1.20.4 Citywide Traffic Mitigation Fee - Non-Residential</t>
  </si>
  <si>
    <t>1.20.4.1 Lodging (per Room)</t>
  </si>
  <si>
    <t>1.20.4.2 Retail/ Service (per SF)</t>
  </si>
  <si>
    <t>1.20.4.3 Office/ Institutional (per SF)</t>
  </si>
  <si>
    <t>1.20.4.4 Light Industrial (per SF)</t>
  </si>
  <si>
    <t>1.20.4.5 Medical Office (per SF)</t>
  </si>
  <si>
    <t>1.20.3 Citywide Traffic Mitigation Fee - ADU &gt; 750 SF (per Dwelling Unit)</t>
  </si>
  <si>
    <t>1.20.1 Residential Single Family Unit (per Dwelling Unit)</t>
  </si>
  <si>
    <t>1.20.3 Citywide Traffic Mitigation Fee - Residential Multi-Family (per Dwelling Unit)</t>
  </si>
  <si>
    <t>SF (ADU)</t>
  </si>
  <si>
    <t>SF (single family)</t>
  </si>
  <si>
    <t>rooms</t>
  </si>
  <si>
    <t>Input</t>
  </si>
  <si>
    <t>Only input into 'Input' Cells, do not modify any other cells</t>
  </si>
  <si>
    <t>1.20 Citywide Traffic Mitigation Fee (FY26)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</si>
</sst>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44" fontId="0" fillId="0" borderId="0" xfId="0" applyNumberFormat="1"/>
    <xf numFmtId="0" fontId="2" fillId="2" borderId="1" xfId="2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4" fillId="0" borderId="0" xfId="0" applyNumberFormat="1" applyFont="1"/>
    <xf numFmtId="2" fontId="2" fillId="2" borderId="1" xfId="2" applyNumberFormat="1" applyAlignment="1">
      <alignment horizontal="center"/>
    </xf>
    <xf numFmtId="1" fontId="2" fillId="2" borderId="1" xfId="2" applyNumberFormat="1" applyAlignment="1">
      <alignment horizontal="center"/>
    </xf>
    <xf numFmtId="0" fontId="5" fillId="2" borderId="1" xfId="2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</cellXfs>
  <cellStyles count="3">
    <cellStyle name="Currency" xfId="1" builtinId="4"/>
    <cellStyle name="Input" xfId="2" builtinId="20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0545-9A5E-4FFC-9250-B8951FC50822}">
  <dimension ref="A1:N34"/>
  <sheetViews>
    <sheetView tabSelected="1" workbookViewId="0">
      <selection sqref="A1:E1"/>
    </sheetView>
  </sheetViews>
  <sheetFormatPr defaultRowHeight="15" x14ac:dyDescent="0.25"/>
  <cols>
    <col min="1" max="6" width="17.140625" customWidth="1"/>
  </cols>
  <sheetData>
    <row r="1" spans="1:14" ht="18.75" x14ac:dyDescent="0.3">
      <c r="A1" s="15" t="s">
        <v>3</v>
      </c>
      <c r="B1" s="15"/>
      <c r="C1" s="15"/>
      <c r="D1" s="15"/>
      <c r="E1" s="15"/>
      <c r="F1" s="10">
        <f>SUM(F2:F59)+SUM(C20:C34)</f>
        <v>0</v>
      </c>
    </row>
    <row r="2" spans="1:14" x14ac:dyDescent="0.25">
      <c r="A2" s="19" t="s">
        <v>25</v>
      </c>
      <c r="B2" s="19"/>
      <c r="C2" s="19"/>
      <c r="D2" s="19"/>
      <c r="E2" s="19"/>
      <c r="F2" s="6">
        <f>SUM(E4:E4)</f>
        <v>0</v>
      </c>
    </row>
    <row r="3" spans="1:14" x14ac:dyDescent="0.25">
      <c r="A3" s="3" t="s">
        <v>4</v>
      </c>
      <c r="B3" s="3" t="s">
        <v>5</v>
      </c>
      <c r="C3" s="3" t="s">
        <v>0</v>
      </c>
      <c r="D3" s="3" t="s">
        <v>1</v>
      </c>
      <c r="E3" s="3" t="s">
        <v>2</v>
      </c>
    </row>
    <row r="4" spans="1:14" x14ac:dyDescent="0.25">
      <c r="A4" s="11">
        <v>0</v>
      </c>
      <c r="B4" s="7">
        <v>0</v>
      </c>
      <c r="C4" s="1">
        <f>IF(A4&lt;1500,'Fee Schedule'!$C$3,IF(A4&lt;1999,'Fee Schedule'!$C$4,IF(A4&lt;2999,'Fee Schedule'!$C$5,IF(A4&lt;3999,'Fee Schedule'!$C$6,IF(A4&lt;7000,'Fee Schedule'!$C$7,'Fee Schedule'!$C$8)))))</f>
        <v>3887</v>
      </c>
      <c r="D4" s="1">
        <f>IF(A4&lt;1500,'Fee Schedule'!$D$3,IF(A4&lt;1999,'Fee Schedule'!$D$4*(A4-1500),IF(A4&lt;2999,'Fee Schedule'!$D$5*(A4-2000),IF(A4&lt;3999,'Fee Schedule'!$D$6*(A4-3000),IF(A4&lt;7000,'Fee Schedule'!$D$7*(A4-4000),'Fee Schedule'!$D$8)))))</f>
        <v>0</v>
      </c>
      <c r="E4" s="6">
        <f>B4*(C4+D4)</f>
        <v>0</v>
      </c>
    </row>
    <row r="5" spans="1:14" ht="15" customHeight="1" x14ac:dyDescent="0.3">
      <c r="H5" s="13" t="s">
        <v>30</v>
      </c>
      <c r="I5" s="18" t="s">
        <v>31</v>
      </c>
      <c r="J5" s="18"/>
      <c r="K5" s="18"/>
      <c r="L5" s="18"/>
      <c r="M5" s="14"/>
      <c r="N5" s="14"/>
    </row>
    <row r="6" spans="1:14" ht="15" customHeight="1" x14ac:dyDescent="0.25">
      <c r="A6" s="19" t="s">
        <v>12</v>
      </c>
      <c r="B6" s="19"/>
      <c r="C6" s="19"/>
      <c r="D6" s="19"/>
      <c r="E6" s="19"/>
      <c r="F6" s="6">
        <f>SUM(E8:E13)</f>
        <v>0</v>
      </c>
      <c r="I6" s="18"/>
      <c r="J6" s="18"/>
      <c r="K6" s="18"/>
      <c r="L6" s="18"/>
      <c r="M6" s="14"/>
      <c r="N6" s="14"/>
    </row>
    <row r="7" spans="1:14" x14ac:dyDescent="0.25">
      <c r="A7" s="3" t="s">
        <v>4</v>
      </c>
      <c r="B7" s="3" t="s">
        <v>5</v>
      </c>
      <c r="C7" s="3" t="s">
        <v>0</v>
      </c>
      <c r="D7" s="3" t="s">
        <v>1</v>
      </c>
      <c r="E7" s="3" t="s">
        <v>2</v>
      </c>
      <c r="I7" s="18"/>
      <c r="J7" s="18"/>
      <c r="K7" s="18"/>
      <c r="L7" s="18"/>
    </row>
    <row r="8" spans="1:14" x14ac:dyDescent="0.25">
      <c r="A8" s="11">
        <v>0</v>
      </c>
      <c r="B8" s="7">
        <v>0</v>
      </c>
      <c r="C8" s="1">
        <f>IF(A8&lt;500,'Fee Schedule'!$C$10,IF(A8&lt;999,'Fee Schedule'!$C$11,IF(A8&lt;1999,'Fee Schedule'!$C$12,IF(A8&lt;3500,'Fee Schedule'!$C$13,'Fee Schedule'!$C$14))))</f>
        <v>1789</v>
      </c>
      <c r="D8" s="1">
        <f>IF(A8&lt;500,'Fee Schedule'!$D$3,IF(A8&lt;999,'Fee Schedule'!$D$4*(A8-500),IF(A8&lt;1999,'Fee Schedule'!$D$5*(A8-1000),IF(A8&lt;3500,'Fee Schedule'!$D$6*(A8-2000),'Fee Schedule'!$D$8))))</f>
        <v>0</v>
      </c>
      <c r="E8" s="6">
        <f>B8*(C8+D8)</f>
        <v>0</v>
      </c>
    </row>
    <row r="9" spans="1:14" x14ac:dyDescent="0.25">
      <c r="A9" s="11">
        <v>0</v>
      </c>
      <c r="B9" s="7">
        <v>0</v>
      </c>
      <c r="C9" s="1">
        <f>IF(A9&lt;500,'Fee Schedule'!$C$10,IF(A9&lt;999,'Fee Schedule'!$C$11,IF(A9&lt;1999,'Fee Schedule'!$C$12,IF(A9&lt;3500,'Fee Schedule'!$C$13,'Fee Schedule'!$C$14))))</f>
        <v>1789</v>
      </c>
      <c r="D9" s="1">
        <f>IF(A9&lt;500,'Fee Schedule'!$D$3,IF(A9&lt;999,'Fee Schedule'!$D$4*(A9-500),IF(A9&lt;1999,'Fee Schedule'!$D$5*(A9-1000),IF(A9&lt;3500,'Fee Schedule'!$D$6*(A9-2000),'Fee Schedule'!$D$8))))</f>
        <v>0</v>
      </c>
      <c r="E9" s="6">
        <f t="shared" ref="E9:E13" si="0">B9*(C9+D9)</f>
        <v>0</v>
      </c>
    </row>
    <row r="10" spans="1:14" x14ac:dyDescent="0.25">
      <c r="A10" s="11">
        <v>0</v>
      </c>
      <c r="B10" s="7">
        <v>0</v>
      </c>
      <c r="C10" s="1">
        <f>IF(A10&lt;500,'Fee Schedule'!$C$10,IF(A10&lt;999,'Fee Schedule'!$C$11,IF(A10&lt;1999,'Fee Schedule'!$C$12,IF(A10&lt;3500,'Fee Schedule'!$C$13,'Fee Schedule'!$C$14))))</f>
        <v>1789</v>
      </c>
      <c r="D10" s="1">
        <f>IF(A10&lt;500,'Fee Schedule'!$D$3,IF(A10&lt;999,'Fee Schedule'!$D$4*(A10-500),IF(A10&lt;1999,'Fee Schedule'!$D$5*(A10-1000),IF(A10&lt;3500,'Fee Schedule'!$D$6*(A10-2000),'Fee Schedule'!$D$8))))</f>
        <v>0</v>
      </c>
      <c r="E10" s="6">
        <f t="shared" si="0"/>
        <v>0</v>
      </c>
    </row>
    <row r="11" spans="1:14" x14ac:dyDescent="0.25">
      <c r="A11" s="11">
        <v>0</v>
      </c>
      <c r="B11" s="7">
        <v>0</v>
      </c>
      <c r="C11" s="1">
        <f>IF(A11&lt;500,'Fee Schedule'!$C$10,IF(A11&lt;999,'Fee Schedule'!$C$11,IF(A11&lt;1999,'Fee Schedule'!$C$12,IF(A11&lt;3500,'Fee Schedule'!$C$13,'Fee Schedule'!$C$14))))</f>
        <v>1789</v>
      </c>
      <c r="D11" s="1">
        <f>IF(A11&lt;500,'Fee Schedule'!$D$3,IF(A11&lt;999,'Fee Schedule'!$D$4*(A11-500),IF(A11&lt;1999,'Fee Schedule'!$D$5*(A11-1000),IF(A11&lt;3500,'Fee Schedule'!$D$6*(A11-2000),'Fee Schedule'!$D$8))))</f>
        <v>0</v>
      </c>
      <c r="E11" s="6">
        <f t="shared" si="0"/>
        <v>0</v>
      </c>
    </row>
    <row r="12" spans="1:14" x14ac:dyDescent="0.25">
      <c r="A12" s="11">
        <v>0</v>
      </c>
      <c r="B12" s="7">
        <v>0</v>
      </c>
      <c r="C12" s="1">
        <f>IF(A12&lt;500,'Fee Schedule'!$C$10,IF(A12&lt;999,'Fee Schedule'!$C$11,IF(A12&lt;1999,'Fee Schedule'!$C$12,IF(A12&lt;3500,'Fee Schedule'!$C$13,'Fee Schedule'!$C$14))))</f>
        <v>1789</v>
      </c>
      <c r="D12" s="1">
        <f>IF(A12&lt;500,'Fee Schedule'!$D$3,IF(A12&lt;999,'Fee Schedule'!$D$4*(A12-500),IF(A12&lt;1999,'Fee Schedule'!$D$5*(A12-1000),IF(A12&lt;3500,'Fee Schedule'!$D$6*(A12-2000),'Fee Schedule'!$D$8))))</f>
        <v>0</v>
      </c>
      <c r="E12" s="6">
        <f t="shared" si="0"/>
        <v>0</v>
      </c>
    </row>
    <row r="13" spans="1:14" x14ac:dyDescent="0.25">
      <c r="A13" s="11">
        <v>0</v>
      </c>
      <c r="B13" s="7">
        <v>0</v>
      </c>
      <c r="C13" s="1">
        <f>IF(A13&lt;500,'Fee Schedule'!$C$10,IF(A13&lt;999,'Fee Schedule'!$C$11,IF(A13&lt;1999,'Fee Schedule'!$C$12,IF(A13&lt;3500,'Fee Schedule'!$C$13,'Fee Schedule'!$C$14))))</f>
        <v>1789</v>
      </c>
      <c r="D13" s="1">
        <f>IF(A13&lt;500,'Fee Schedule'!$D$3,IF(A13&lt;999,'Fee Schedule'!$D$4*(A13-500),IF(A13&lt;1999,'Fee Schedule'!$D$5*(A13-1000),IF(A13&lt;3500,'Fee Schedule'!$D$6*(A13-2000),'Fee Schedule'!$D$8))))</f>
        <v>0</v>
      </c>
      <c r="E13" s="6">
        <f t="shared" si="0"/>
        <v>0</v>
      </c>
    </row>
    <row r="14" spans="1:14" x14ac:dyDescent="0.25">
      <c r="A14" s="8"/>
      <c r="B14" s="2"/>
      <c r="C14" s="1"/>
      <c r="D14" s="1"/>
      <c r="E14" s="6"/>
    </row>
    <row r="15" spans="1:14" x14ac:dyDescent="0.25">
      <c r="A15" s="19" t="s">
        <v>26</v>
      </c>
      <c r="B15" s="19"/>
      <c r="C15" s="19"/>
      <c r="D15" s="19"/>
      <c r="E15" s="19"/>
    </row>
    <row r="16" spans="1:14" x14ac:dyDescent="0.25">
      <c r="A16" s="3" t="s">
        <v>27</v>
      </c>
      <c r="B16" s="3" t="s">
        <v>28</v>
      </c>
      <c r="C16" s="3" t="s">
        <v>0</v>
      </c>
      <c r="D16" s="3" t="s">
        <v>1</v>
      </c>
      <c r="E16" s="3" t="s">
        <v>2</v>
      </c>
      <c r="F16" s="6">
        <f>SUM(E17)</f>
        <v>0</v>
      </c>
    </row>
    <row r="17" spans="1:6" x14ac:dyDescent="0.25">
      <c r="A17" s="11">
        <v>0</v>
      </c>
      <c r="B17" s="11">
        <v>1</v>
      </c>
      <c r="C17" s="1">
        <f>IF(A17&lt;750,0,IF(B17&lt;1500,'Fee Schedule'!$C$3,IF(B17&lt;1999,'Fee Schedule'!$C$4,IF(B17&lt;2999,'Fee Schedule'!$C$5,IF(B17&lt;3999,'Fee Schedule'!$C$6,IF(B17&lt;7000,'Fee Schedule'!$C$7,'Fee Schedule'!$C$8))))))</f>
        <v>0</v>
      </c>
      <c r="D17" s="1">
        <f>IF(A17&lt;750,0,IF(B17&lt;1500,'Fee Schedule'!$D$3,IF(B17&lt;1999,'Fee Schedule'!$D$4*(B17-1500),IF(B17&lt;2999,'Fee Schedule'!$D$5*(B17-2000),IF(B17&lt;3999,'Fee Schedule'!$D$6*(B17-3000),IF(B17&lt;7000,'Fee Schedule'!$D$7*(B17-4000),'Fee Schedule'!$D$8))))))</f>
        <v>0</v>
      </c>
      <c r="E17" s="1">
        <f>(A17/B17)*(C17+D17)</f>
        <v>0</v>
      </c>
    </row>
    <row r="18" spans="1:6" x14ac:dyDescent="0.25">
      <c r="A18" s="8"/>
      <c r="B18" s="2"/>
      <c r="C18" s="1"/>
      <c r="D18" s="1"/>
      <c r="E18" s="6"/>
    </row>
    <row r="19" spans="1:6" x14ac:dyDescent="0.25">
      <c r="A19" s="19" t="s">
        <v>18</v>
      </c>
      <c r="B19" s="19"/>
      <c r="C19" s="19"/>
      <c r="D19" s="19"/>
      <c r="E19" s="19"/>
    </row>
    <row r="20" spans="1:6" x14ac:dyDescent="0.25">
      <c r="A20" s="17" t="s">
        <v>19</v>
      </c>
      <c r="B20" s="17"/>
      <c r="C20" s="6">
        <f>B22</f>
        <v>0</v>
      </c>
      <c r="D20" s="1"/>
      <c r="E20" s="6"/>
    </row>
    <row r="21" spans="1:6" x14ac:dyDescent="0.25">
      <c r="A21" s="3" t="s">
        <v>29</v>
      </c>
      <c r="B21" s="3" t="s">
        <v>2</v>
      </c>
      <c r="D21" s="1"/>
      <c r="E21" s="6"/>
      <c r="F21" s="6"/>
    </row>
    <row r="22" spans="1:6" x14ac:dyDescent="0.25">
      <c r="A22" s="12">
        <v>0</v>
      </c>
      <c r="B22" s="9">
        <f>A22*'Fee Schedule'!C17</f>
        <v>0</v>
      </c>
      <c r="D22" s="1"/>
      <c r="E22" s="6"/>
    </row>
    <row r="23" spans="1:6" x14ac:dyDescent="0.25">
      <c r="A23" s="17" t="s">
        <v>20</v>
      </c>
      <c r="B23" s="17"/>
      <c r="C23" s="6">
        <f>B25</f>
        <v>0</v>
      </c>
      <c r="D23" s="1"/>
      <c r="E23" s="6"/>
    </row>
    <row r="24" spans="1:6" x14ac:dyDescent="0.25">
      <c r="A24" s="3" t="s">
        <v>4</v>
      </c>
      <c r="B24" s="3" t="s">
        <v>2</v>
      </c>
      <c r="D24" s="1"/>
      <c r="E24" s="6"/>
    </row>
    <row r="25" spans="1:6" x14ac:dyDescent="0.25">
      <c r="A25" s="11">
        <v>0</v>
      </c>
      <c r="B25" s="9">
        <f>A25*'Fee Schedule'!C18</f>
        <v>0</v>
      </c>
      <c r="D25" s="1"/>
      <c r="E25" s="6"/>
    </row>
    <row r="26" spans="1:6" x14ac:dyDescent="0.25">
      <c r="A26" s="16" t="s">
        <v>21</v>
      </c>
      <c r="B26" s="16"/>
      <c r="C26" s="6">
        <f>B28</f>
        <v>0</v>
      </c>
      <c r="D26" s="1"/>
      <c r="E26" s="6"/>
    </row>
    <row r="27" spans="1:6" x14ac:dyDescent="0.25">
      <c r="A27" s="3" t="s">
        <v>4</v>
      </c>
      <c r="B27" s="3" t="s">
        <v>2</v>
      </c>
      <c r="D27" s="1"/>
      <c r="E27" s="6"/>
    </row>
    <row r="28" spans="1:6" x14ac:dyDescent="0.25">
      <c r="A28" s="11">
        <v>0</v>
      </c>
      <c r="B28" s="9">
        <f>A28*'Fee Schedule'!C19</f>
        <v>0</v>
      </c>
      <c r="D28" s="1"/>
      <c r="E28" s="6"/>
    </row>
    <row r="29" spans="1:6" x14ac:dyDescent="0.25">
      <c r="A29" s="16" t="s">
        <v>22</v>
      </c>
      <c r="B29" s="16"/>
      <c r="C29" s="6">
        <f>B31</f>
        <v>0</v>
      </c>
      <c r="D29" s="1"/>
      <c r="E29" s="6"/>
    </row>
    <row r="30" spans="1:6" x14ac:dyDescent="0.25">
      <c r="A30" s="3" t="s">
        <v>4</v>
      </c>
      <c r="B30" s="3" t="s">
        <v>2</v>
      </c>
      <c r="D30" s="1"/>
      <c r="E30" s="6"/>
    </row>
    <row r="31" spans="1:6" x14ac:dyDescent="0.25">
      <c r="A31" s="11">
        <v>0</v>
      </c>
      <c r="B31" s="9">
        <f>A31*'Fee Schedule'!C20</f>
        <v>0</v>
      </c>
      <c r="D31" s="1"/>
      <c r="E31" s="6"/>
    </row>
    <row r="32" spans="1:6" x14ac:dyDescent="0.25">
      <c r="A32" s="16" t="s">
        <v>23</v>
      </c>
      <c r="B32" s="16"/>
      <c r="C32" s="6">
        <f>B34</f>
        <v>0</v>
      </c>
      <c r="D32" s="1"/>
      <c r="E32" s="6"/>
    </row>
    <row r="33" spans="1:2" x14ac:dyDescent="0.25">
      <c r="A33" s="3" t="s">
        <v>4</v>
      </c>
      <c r="B33" s="3" t="s">
        <v>2</v>
      </c>
    </row>
    <row r="34" spans="1:2" x14ac:dyDescent="0.25">
      <c r="A34" s="11">
        <v>0</v>
      </c>
      <c r="B34" s="9">
        <f>A34*'Fee Schedule'!C21</f>
        <v>0</v>
      </c>
    </row>
  </sheetData>
  <mergeCells count="11">
    <mergeCell ref="A1:E1"/>
    <mergeCell ref="A29:B29"/>
    <mergeCell ref="A32:B32"/>
    <mergeCell ref="A6:E6"/>
    <mergeCell ref="A15:E15"/>
    <mergeCell ref="A19:E19"/>
    <mergeCell ref="A2:E2"/>
    <mergeCell ref="A20:B20"/>
    <mergeCell ref="A23:B23"/>
    <mergeCell ref="A26:B26"/>
    <mergeCell ref="I5:L7"/>
  </mergeCells>
  <conditionalFormatting sqref="F2 F6 F16 C20 C23 C26 C32 C29">
    <cfRule type="cellIs" dxfId="0" priority="1" operator="greaterThan">
      <formula>0</formula>
    </cfRule>
  </conditionalFormatting>
  <dataValidations count="1">
    <dataValidation type="custom" allowBlank="1" showInputMessage="1" showErrorMessage="1" sqref="B17" xr:uid="{9387497F-5F23-4850-8B93-9B82106132B7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D8F1-029D-4D17-A7C6-80758623C706}">
  <dimension ref="A1:L21"/>
  <sheetViews>
    <sheetView workbookViewId="0"/>
  </sheetViews>
  <sheetFormatPr defaultRowHeight="15" x14ac:dyDescent="0.25"/>
  <cols>
    <col min="1" max="1" width="9.140625" style="4"/>
    <col min="2" max="2" width="76.5703125" style="4" bestFit="1" customWidth="1"/>
    <col min="3" max="3" width="10.5703125" bestFit="1" customWidth="1"/>
    <col min="4" max="4" width="9.28515625" bestFit="1" customWidth="1"/>
    <col min="10" max="10" width="10.5703125" bestFit="1" customWidth="1"/>
  </cols>
  <sheetData>
    <row r="1" spans="1:12" x14ac:dyDescent="0.25">
      <c r="A1" s="4" t="s">
        <v>32</v>
      </c>
      <c r="C1" s="4"/>
      <c r="D1" s="4"/>
    </row>
    <row r="2" spans="1:12" x14ac:dyDescent="0.25">
      <c r="A2" s="16" t="s">
        <v>25</v>
      </c>
      <c r="B2" s="16"/>
      <c r="C2" s="3" t="s">
        <v>0</v>
      </c>
      <c r="D2" s="3" t="s">
        <v>1</v>
      </c>
    </row>
    <row r="3" spans="1:12" x14ac:dyDescent="0.25">
      <c r="B3" s="4" t="s">
        <v>6</v>
      </c>
      <c r="C3" s="1">
        <v>3887</v>
      </c>
      <c r="D3" s="1">
        <v>0</v>
      </c>
    </row>
    <row r="4" spans="1:12" x14ac:dyDescent="0.25">
      <c r="B4" s="4" t="s">
        <v>7</v>
      </c>
      <c r="C4" s="1">
        <v>3887</v>
      </c>
      <c r="D4" s="5">
        <v>0.66869999999999996</v>
      </c>
    </row>
    <row r="5" spans="1:12" x14ac:dyDescent="0.25">
      <c r="B5" s="4" t="s">
        <v>8</v>
      </c>
      <c r="C5" s="1">
        <v>4287</v>
      </c>
      <c r="D5" s="5">
        <v>0.39090000000000003</v>
      </c>
      <c r="J5" s="6"/>
      <c r="L5" s="6"/>
    </row>
    <row r="6" spans="1:12" x14ac:dyDescent="0.25">
      <c r="B6" s="4" t="s">
        <v>9</v>
      </c>
      <c r="C6" s="1">
        <v>4692</v>
      </c>
      <c r="D6" s="5">
        <v>0.18609999999999999</v>
      </c>
    </row>
    <row r="7" spans="1:12" x14ac:dyDescent="0.25">
      <c r="B7" s="4" t="s">
        <v>10</v>
      </c>
      <c r="C7" s="1">
        <v>4907</v>
      </c>
      <c r="D7" s="5">
        <v>0.2858</v>
      </c>
    </row>
    <row r="8" spans="1:12" x14ac:dyDescent="0.25">
      <c r="B8" s="4" t="s">
        <v>11</v>
      </c>
      <c r="C8" s="1">
        <v>5764</v>
      </c>
      <c r="D8" s="5">
        <v>0</v>
      </c>
    </row>
    <row r="9" spans="1:12" x14ac:dyDescent="0.25">
      <c r="A9" s="16" t="s">
        <v>12</v>
      </c>
      <c r="B9" s="16"/>
      <c r="C9" s="1"/>
      <c r="D9" s="5"/>
    </row>
    <row r="10" spans="1:12" x14ac:dyDescent="0.25">
      <c r="B10" s="4" t="s">
        <v>13</v>
      </c>
      <c r="C10" s="1">
        <v>1789</v>
      </c>
      <c r="D10" s="5">
        <v>0</v>
      </c>
    </row>
    <row r="11" spans="1:12" x14ac:dyDescent="0.25">
      <c r="B11" s="4" t="s">
        <v>14</v>
      </c>
      <c r="C11" s="1">
        <v>1789</v>
      </c>
      <c r="D11" s="5">
        <v>0.45960000000000001</v>
      </c>
    </row>
    <row r="12" spans="1:12" x14ac:dyDescent="0.25">
      <c r="B12" s="4" t="s">
        <v>15</v>
      </c>
      <c r="C12" s="1">
        <v>2064</v>
      </c>
      <c r="D12" s="5">
        <v>0.30299999999999999</v>
      </c>
    </row>
    <row r="13" spans="1:12" x14ac:dyDescent="0.25">
      <c r="B13" s="4" t="s">
        <v>16</v>
      </c>
      <c r="C13" s="1">
        <v>2385</v>
      </c>
      <c r="D13" s="5">
        <v>0.1832</v>
      </c>
    </row>
    <row r="14" spans="1:12" x14ac:dyDescent="0.25">
      <c r="B14" s="4" t="s">
        <v>17</v>
      </c>
      <c r="C14" s="1">
        <v>2660</v>
      </c>
      <c r="D14" s="1">
        <v>0</v>
      </c>
    </row>
    <row r="15" spans="1:12" x14ac:dyDescent="0.25">
      <c r="A15" s="16" t="s">
        <v>24</v>
      </c>
      <c r="B15" s="16"/>
      <c r="C15" s="1"/>
      <c r="D15" s="1"/>
    </row>
    <row r="16" spans="1:12" x14ac:dyDescent="0.25">
      <c r="A16" s="16" t="s">
        <v>18</v>
      </c>
      <c r="B16" s="16"/>
      <c r="C16" s="1"/>
      <c r="D16" s="1"/>
    </row>
    <row r="17" spans="2:4" x14ac:dyDescent="0.25">
      <c r="B17" s="4" t="s">
        <v>19</v>
      </c>
      <c r="C17" s="1">
        <v>4036</v>
      </c>
      <c r="D17" s="1">
        <v>0</v>
      </c>
    </row>
    <row r="18" spans="2:4" x14ac:dyDescent="0.25">
      <c r="B18" s="4" t="s">
        <v>20</v>
      </c>
      <c r="C18" s="1">
        <v>13.1</v>
      </c>
      <c r="D18" s="1">
        <v>0</v>
      </c>
    </row>
    <row r="19" spans="2:4" x14ac:dyDescent="0.25">
      <c r="B19" s="4" t="s">
        <v>21</v>
      </c>
      <c r="C19" s="1">
        <v>5.5</v>
      </c>
      <c r="D19" s="1">
        <v>0</v>
      </c>
    </row>
    <row r="20" spans="2:4" x14ac:dyDescent="0.25">
      <c r="B20" s="4" t="s">
        <v>22</v>
      </c>
      <c r="C20" s="1">
        <v>2.5</v>
      </c>
      <c r="D20" s="1">
        <v>0</v>
      </c>
    </row>
    <row r="21" spans="2:4" x14ac:dyDescent="0.25">
      <c r="B21" s="4" t="s">
        <v>23</v>
      </c>
      <c r="C21" s="1">
        <v>18.2</v>
      </c>
      <c r="D21" s="1">
        <v>0</v>
      </c>
    </row>
  </sheetData>
  <mergeCells count="4">
    <mergeCell ref="A9:B9"/>
    <mergeCell ref="A15:B15"/>
    <mergeCell ref="A16:B16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Tra'a Bezdecny</dc:creator>
  <cp:lastModifiedBy>Tra'a Bezdecny</cp:lastModifiedBy>
  <dcterms:created xsi:type="dcterms:W3CDTF">2025-11-20T00:52:59Z</dcterms:created>
  <dcterms:modified xsi:type="dcterms:W3CDTF">2025-11-25T00:17:41Z</dcterms:modified>
</cp:coreProperties>
</file>